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SALVADOR\Record Folia\"/>
    </mc:Choice>
  </mc:AlternateContent>
  <bookViews>
    <workbookView xWindow="0" yWindow="0" windowWidth="23040" windowHeight="9192" tabRatio="664" firstSheet="1" activeTab="1"/>
  </bookViews>
  <sheets>
    <sheet name="PROJETO BASE" sheetId="9" state="hidden" r:id="rId1"/>
    <sheet name="COTA OURO" sheetId="21" r:id="rId2"/>
    <sheet name="COTA PRATA" sheetId="22" r:id="rId3"/>
    <sheet name="COTA BRONZE" sheetId="23" r:id="rId4"/>
  </sheets>
  <externalReferences>
    <externalReference r:id="rId5"/>
  </externalReferences>
  <definedNames>
    <definedName name="_xlnm.Print_Area" localSheetId="3">'COTA BRONZE'!$A$1:$L$20</definedName>
    <definedName name="_xlnm.Print_Area" localSheetId="1">'COTA OURO'!$A$1:$L$26</definedName>
    <definedName name="_xlnm.Print_Area" localSheetId="2">'COTA PRATA'!$A$1:$L$22</definedName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</workbook>
</file>

<file path=xl/calcChain.xml><?xml version="1.0" encoding="utf-8"?>
<calcChain xmlns="http://schemas.openxmlformats.org/spreadsheetml/2006/main">
  <c r="K15" i="23" l="1"/>
  <c r="K14" i="23"/>
  <c r="K11" i="23"/>
  <c r="K16" i="23" s="1"/>
  <c r="K18" i="23" s="1"/>
  <c r="K11" i="22"/>
  <c r="K16" i="22"/>
  <c r="K15" i="22"/>
  <c r="K21" i="21"/>
  <c r="K11" i="21"/>
  <c r="K15" i="21"/>
  <c r="G16" i="23"/>
  <c r="G17" i="22"/>
  <c r="K13" i="23"/>
  <c r="K12" i="23"/>
  <c r="K14" i="22"/>
  <c r="K13" i="22"/>
  <c r="K17" i="22" s="1"/>
  <c r="K19" i="22" s="1"/>
  <c r="K12" i="22"/>
  <c r="K20" i="21"/>
  <c r="K19" i="21"/>
  <c r="K18" i="21"/>
  <c r="K12" i="21"/>
  <c r="K17" i="21"/>
  <c r="K22" i="21" s="1"/>
  <c r="K24" i="21" s="1"/>
  <c r="K16" i="21"/>
  <c r="L16" i="21" s="1"/>
  <c r="K13" i="21"/>
  <c r="K14" i="21"/>
  <c r="G22" i="21"/>
  <c r="K20" i="9"/>
  <c r="K18" i="9"/>
  <c r="K14" i="9"/>
  <c r="K13" i="9"/>
  <c r="K12" i="9"/>
  <c r="K11" i="9"/>
  <c r="G23" i="9"/>
  <c r="E43" i="9"/>
  <c r="K21" i="9"/>
  <c r="K19" i="9"/>
  <c r="K17" i="9"/>
  <c r="K16" i="9"/>
  <c r="K15" i="9"/>
  <c r="F42" i="9"/>
  <c r="G42" i="9"/>
  <c r="F41" i="9"/>
  <c r="G41" i="9" s="1"/>
  <c r="F40" i="9"/>
  <c r="G40" i="9"/>
  <c r="F39" i="9"/>
  <c r="G39" i="9" s="1"/>
  <c r="F38" i="9"/>
  <c r="G38" i="9"/>
  <c r="F37" i="9"/>
  <c r="G37" i="9" s="1"/>
  <c r="F36" i="9"/>
  <c r="G36" i="9"/>
  <c r="F35" i="9"/>
  <c r="G35" i="9" s="1"/>
  <c r="F34" i="9"/>
  <c r="G34" i="9"/>
  <c r="F33" i="9"/>
  <c r="G33" i="9" s="1"/>
  <c r="G43" i="9" l="1"/>
  <c r="J22" i="9"/>
  <c r="K22" i="9"/>
  <c r="K23" i="9" s="1"/>
  <c r="K26" i="9" s="1"/>
  <c r="K28" i="9" s="1"/>
  <c r="K30" i="9" s="1"/>
  <c r="F43" i="9"/>
  <c r="L17" i="21"/>
  <c r="L22" i="21" s="1"/>
  <c r="L24" i="21" s="1"/>
</calcChain>
</file>

<file path=xl/sharedStrings.xml><?xml version="1.0" encoding="utf-8"?>
<sst xmlns="http://schemas.openxmlformats.org/spreadsheetml/2006/main" count="265" uniqueCount="82">
  <si>
    <t>PROGRAMA</t>
  </si>
  <si>
    <t>CONVERSÃO</t>
  </si>
  <si>
    <t>R$
UNITÁRIO</t>
  </si>
  <si>
    <t>R$
TOTAL</t>
  </si>
  <si>
    <t>PERÍODO</t>
  </si>
  <si>
    <t>Total</t>
  </si>
  <si>
    <t>ESQUEMA COMERCIAL POR PROGRAMA</t>
  </si>
  <si>
    <t>Nº DE INSERÇÕES NO PERÍODO</t>
  </si>
  <si>
    <t>Emissora</t>
  </si>
  <si>
    <t>Período:</t>
  </si>
  <si>
    <t>SECUNDAGEM</t>
  </si>
  <si>
    <t>BASE DE PREÇOS UNITÁRIO</t>
  </si>
  <si>
    <t>Praça:</t>
  </si>
  <si>
    <t>Salvador</t>
  </si>
  <si>
    <t>Bahia no Ar</t>
  </si>
  <si>
    <t>RecordTV Itapoan</t>
  </si>
  <si>
    <t>Proposta:</t>
  </si>
  <si>
    <t>ENTREGA COMERCIAL</t>
  </si>
  <si>
    <t>Assinatura de 5” Patrocinada</t>
  </si>
  <si>
    <t>5"</t>
  </si>
  <si>
    <t>Insert de Vídeo animado 5”</t>
  </si>
  <si>
    <t>30"</t>
  </si>
  <si>
    <t>Merchandising  Videowall 60”</t>
  </si>
  <si>
    <t>60"</t>
  </si>
  <si>
    <t>Abril 2020</t>
  </si>
  <si>
    <t>Balanço Geral BA</t>
  </si>
  <si>
    <t>Cidade Alerta BA</t>
  </si>
  <si>
    <t>BA Record</t>
  </si>
  <si>
    <t>Abr/2020</t>
  </si>
  <si>
    <t>PROGRAMAÇÃO</t>
  </si>
  <si>
    <t>DIA</t>
  </si>
  <si>
    <t xml:space="preserve">SEC. </t>
  </si>
  <si>
    <t>INS</t>
  </si>
  <si>
    <t>VL. UNITÁRIO</t>
  </si>
  <si>
    <t>SEG/SEX</t>
  </si>
  <si>
    <t>BAHIA NO AR</t>
  </si>
  <si>
    <t>FALA BRASIL</t>
  </si>
  <si>
    <t>HOJE EM DIA</t>
  </si>
  <si>
    <t>BALANÇO GERAL BA</t>
  </si>
  <si>
    <t>NOVELA DA TARDE 1</t>
  </si>
  <si>
    <t>CIDADE ALERTA BAHIA</t>
  </si>
  <si>
    <t xml:space="preserve">JORNAL DA RECORD </t>
  </si>
  <si>
    <t>BA RECORD</t>
  </si>
  <si>
    <t xml:space="preserve">NOVELA 2 </t>
  </si>
  <si>
    <t>SAB</t>
  </si>
  <si>
    <t>CINE AVENTURA</t>
  </si>
  <si>
    <t>Comercial de apoio</t>
  </si>
  <si>
    <t>Comercial de 30</t>
  </si>
  <si>
    <t>Grade determinada</t>
  </si>
  <si>
    <t>VALOR TOTAL</t>
  </si>
  <si>
    <t>QUADRO RESUMO</t>
  </si>
  <si>
    <t>Valor da Mídia</t>
  </si>
  <si>
    <t>DESCONTO %</t>
  </si>
  <si>
    <t>VLR NEGOCIADO</t>
  </si>
  <si>
    <t>Valor total</t>
  </si>
  <si>
    <t>Custo de Produção</t>
  </si>
  <si>
    <t>COMO ANDA SEU NEGOCIO</t>
  </si>
  <si>
    <t>Grade da emissora</t>
  </si>
  <si>
    <t>30 dias</t>
  </si>
  <si>
    <t>Comercial do cliente</t>
  </si>
  <si>
    <t>Chamadas de envolvimento</t>
  </si>
  <si>
    <t>BG Edição de Sábado</t>
  </si>
  <si>
    <t>BG ED de Sábado</t>
  </si>
  <si>
    <t>Merchandising</t>
  </si>
  <si>
    <t>Rotativo</t>
  </si>
  <si>
    <t>Cidade Alerta Bahia</t>
  </si>
  <si>
    <t>Balanço Geral Ed Sábado</t>
  </si>
  <si>
    <t>Abertura e Encerramento</t>
  </si>
  <si>
    <t>Boletins no break (flashes)</t>
  </si>
  <si>
    <t xml:space="preserve">ENTREGA COMERCIAL - RECORD FOLIA </t>
  </si>
  <si>
    <t>Vinhetas do Record Folia</t>
  </si>
  <si>
    <t>Insert Master</t>
  </si>
  <si>
    <t>Record Folia</t>
  </si>
  <si>
    <t>Record Folia 2024</t>
  </si>
  <si>
    <t>Desconto</t>
  </si>
  <si>
    <t>Total negociado</t>
  </si>
  <si>
    <t>CACHÊ (20% BRUTO NEGOCIADO)</t>
  </si>
  <si>
    <t>Rotativo na programação</t>
  </si>
  <si>
    <t xml:space="preserve">Comercial </t>
  </si>
  <si>
    <t>Record Bahia</t>
  </si>
  <si>
    <t>VALOR TOTAL DAC NEGOCIADO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</si>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</sst>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92" formatCode="0.000"/>
  </numFmts>
  <fonts count="24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</font>
    <font>
      <b/>
      <sz val="13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176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7">
    <xf numFmtId="0" fontId="0" fillId="0" borderId="0" xfId="0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4" fontId="7" fillId="0" borderId="4" xfId="6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3" fontId="8" fillId="3" borderId="4" xfId="2" applyNumberFormat="1" applyFont="1" applyFill="1" applyBorder="1" applyAlignment="1">
      <alignment horizontal="center" vertical="center"/>
    </xf>
    <xf numFmtId="192" fontId="8" fillId="3" borderId="5" xfId="2" applyNumberFormat="1" applyFont="1" applyFill="1" applyBorder="1" applyAlignment="1">
      <alignment vertical="center"/>
    </xf>
    <xf numFmtId="4" fontId="8" fillId="3" borderId="4" xfId="2" applyNumberFormat="1" applyFont="1" applyFill="1" applyBorder="1" applyAlignment="1">
      <alignment horizontal="center" vertical="center"/>
    </xf>
    <xf numFmtId="177" fontId="9" fillId="3" borderId="6" xfId="6" applyFont="1" applyFill="1" applyBorder="1" applyAlignment="1">
      <alignment vertical="center"/>
    </xf>
    <xf numFmtId="4" fontId="10" fillId="0" borderId="4" xfId="6" applyNumberFormat="1" applyFont="1" applyBorder="1" applyAlignment="1">
      <alignment horizontal="center" vertical="center"/>
    </xf>
    <xf numFmtId="192" fontId="8" fillId="3" borderId="7" xfId="2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8" xfId="0" applyFont="1" applyFill="1" applyBorder="1" applyAlignment="1">
      <alignment horizontal="center"/>
    </xf>
    <xf numFmtId="0" fontId="7" fillId="0" borderId="4" xfId="2" applyFont="1" applyBorder="1" applyAlignment="1">
      <alignment horizontal="left" vertical="center" wrapText="1"/>
    </xf>
    <xf numFmtId="177" fontId="7" fillId="4" borderId="5" xfId="6" applyFont="1" applyFill="1" applyBorder="1" applyAlignment="1">
      <alignment horizontal="left" vertical="center"/>
    </xf>
    <xf numFmtId="177" fontId="7" fillId="4" borderId="7" xfId="6" applyFont="1" applyFill="1" applyBorder="1" applyAlignment="1">
      <alignment horizontal="left" vertical="center"/>
    </xf>
    <xf numFmtId="0" fontId="7" fillId="4" borderId="4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/>
    </xf>
    <xf numFmtId="4" fontId="10" fillId="4" borderId="4" xfId="6" applyNumberFormat="1" applyFont="1" applyFill="1" applyBorder="1" applyAlignment="1">
      <alignment horizontal="center" vertical="center"/>
    </xf>
    <xf numFmtId="4" fontId="7" fillId="4" borderId="4" xfId="6" applyNumberFormat="1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177" fontId="7" fillId="0" borderId="5" xfId="6" applyFont="1" applyBorder="1" applyAlignment="1">
      <alignment horizontal="left" vertical="center"/>
    </xf>
    <xf numFmtId="177" fontId="7" fillId="0" borderId="7" xfId="6" applyFont="1" applyBorder="1" applyAlignment="1">
      <alignment horizontal="left" vertical="center"/>
    </xf>
    <xf numFmtId="4" fontId="11" fillId="5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177" fontId="2" fillId="5" borderId="1" xfId="6" applyFont="1" applyFill="1" applyBorder="1" applyAlignment="1">
      <alignment horizontal="center"/>
    </xf>
    <xf numFmtId="0" fontId="3" fillId="5" borderId="1" xfId="2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1" fillId="5" borderId="1" xfId="5" applyNumberFormat="1" applyFont="1" applyFill="1" applyBorder="1" applyAlignment="1">
      <alignment horizontal="center" vertical="center"/>
    </xf>
    <xf numFmtId="177" fontId="1" fillId="5" borderId="1" xfId="6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3" fontId="1" fillId="0" borderId="1" xfId="5" applyNumberFormat="1" applyFont="1" applyFill="1" applyBorder="1" applyAlignment="1">
      <alignment horizontal="center" vertical="center"/>
    </xf>
    <xf numFmtId="177" fontId="1" fillId="0" borderId="1" xfId="6" applyFont="1" applyFill="1" applyBorder="1" applyAlignment="1">
      <alignment horizontal="center" vertical="center"/>
    </xf>
    <xf numFmtId="175" fontId="14" fillId="5" borderId="1" xfId="0" applyNumberFormat="1" applyFont="1" applyFill="1" applyBorder="1"/>
    <xf numFmtId="177" fontId="14" fillId="5" borderId="1" xfId="6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176" fontId="13" fillId="3" borderId="10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9" fontId="11" fillId="0" borderId="10" xfId="4" applyFont="1" applyBorder="1" applyAlignment="1">
      <alignment horizontal="center" vertical="center"/>
    </xf>
    <xf numFmtId="176" fontId="11" fillId="0" borderId="10" xfId="1" applyFont="1" applyFill="1" applyBorder="1" applyAlignment="1">
      <alignment horizontal="center" vertical="center"/>
    </xf>
    <xf numFmtId="176" fontId="13" fillId="0" borderId="10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176" fontId="13" fillId="5" borderId="0" xfId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177" fontId="7" fillId="5" borderId="1" xfId="6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4" fontId="10" fillId="5" borderId="1" xfId="6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177" fontId="7" fillId="5" borderId="1" xfId="6" applyFont="1" applyFill="1" applyBorder="1" applyAlignment="1">
      <alignment horizontal="left"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77" fontId="7" fillId="5" borderId="1" xfId="6" applyFont="1" applyFill="1" applyBorder="1" applyAlignment="1">
      <alignment horizontal="left" vertical="center"/>
    </xf>
    <xf numFmtId="9" fontId="11" fillId="5" borderId="0" xfId="0" applyNumberFormat="1" applyFont="1" applyFill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5" borderId="1" xfId="6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4" fontId="7" fillId="5" borderId="1" xfId="6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77" fontId="7" fillId="5" borderId="1" xfId="6" applyFont="1" applyFill="1" applyBorder="1" applyAlignment="1">
      <alignment horizontal="left" vertical="center"/>
    </xf>
    <xf numFmtId="177" fontId="7" fillId="5" borderId="2" xfId="6" applyFont="1" applyFill="1" applyBorder="1" applyAlignment="1">
      <alignment horizontal="left" vertical="center"/>
    </xf>
    <xf numFmtId="177" fontId="7" fillId="5" borderId="3" xfId="6" applyFont="1" applyFill="1" applyBorder="1" applyAlignment="1">
      <alignment horizontal="left" vertical="center"/>
    </xf>
    <xf numFmtId="177" fontId="7" fillId="5" borderId="1" xfId="6" applyFont="1" applyFill="1" applyBorder="1" applyAlignment="1">
      <alignment horizontal="left" vertical="center"/>
    </xf>
    <xf numFmtId="177" fontId="7" fillId="5" borderId="2" xfId="6" applyFont="1" applyFill="1" applyBorder="1" applyAlignment="1">
      <alignment horizontal="center" vertical="center"/>
    </xf>
    <xf numFmtId="3" fontId="8" fillId="3" borderId="1" xfId="2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9" fontId="18" fillId="0" borderId="1" xfId="4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176" fontId="20" fillId="0" borderId="1" xfId="1" applyFont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5" borderId="1" xfId="2" quotePrefix="1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92" fontId="7" fillId="5" borderId="1" xfId="0" applyNumberFormat="1" applyFont="1" applyFill="1" applyBorder="1" applyAlignment="1">
      <alignment horizontal="center" vertical="center"/>
    </xf>
    <xf numFmtId="192" fontId="7" fillId="0" borderId="1" xfId="0" applyNumberFormat="1" applyFont="1" applyFill="1" applyBorder="1" applyAlignment="1">
      <alignment horizontal="center" vertical="center"/>
    </xf>
    <xf numFmtId="192" fontId="7" fillId="0" borderId="2" xfId="0" applyNumberFormat="1" applyFont="1" applyFill="1" applyBorder="1" applyAlignment="1">
      <alignment horizontal="center" vertical="center"/>
    </xf>
    <xf numFmtId="9" fontId="22" fillId="7" borderId="0" xfId="0" applyNumberFormat="1" applyFont="1" applyFill="1" applyAlignment="1">
      <alignment horizontal="left" vertical="center"/>
    </xf>
    <xf numFmtId="4" fontId="8" fillId="3" borderId="0" xfId="2" applyNumberFormat="1" applyFont="1" applyFill="1" applyAlignment="1">
      <alignment horizontal="center" vertical="center"/>
    </xf>
    <xf numFmtId="176" fontId="13" fillId="5" borderId="1" xfId="1" applyFont="1" applyFill="1" applyBorder="1" applyAlignment="1">
      <alignment horizontal="center" vertical="center"/>
    </xf>
    <xf numFmtId="177" fontId="7" fillId="0" borderId="5" xfId="6" applyFont="1" applyBorder="1" applyAlignment="1">
      <alignment horizontal="left" vertical="center"/>
    </xf>
    <xf numFmtId="177" fontId="7" fillId="0" borderId="7" xfId="6" applyFont="1" applyBorder="1" applyAlignment="1">
      <alignment horizontal="left" vertical="center"/>
    </xf>
    <xf numFmtId="0" fontId="8" fillId="3" borderId="5" xfId="2" applyFont="1" applyFill="1" applyBorder="1" applyAlignment="1">
      <alignment horizontal="left" vertical="center"/>
    </xf>
    <xf numFmtId="0" fontId="8" fillId="3" borderId="12" xfId="2" applyFont="1" applyFill="1" applyBorder="1" applyAlignment="1">
      <alignment horizontal="left" vertical="center"/>
    </xf>
    <xf numFmtId="0" fontId="8" fillId="3" borderId="7" xfId="2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177" fontId="9" fillId="0" borderId="4" xfId="6" applyFont="1" applyBorder="1" applyAlignment="1">
      <alignment horizontal="left" vertical="center"/>
    </xf>
    <xf numFmtId="177" fontId="9" fillId="0" borderId="5" xfId="6" applyFont="1" applyBorder="1" applyAlignment="1">
      <alignment horizontal="left" vertical="center"/>
    </xf>
    <xf numFmtId="177" fontId="9" fillId="0" borderId="7" xfId="6" applyFont="1" applyBorder="1" applyAlignment="1">
      <alignment horizontal="left" vertical="center"/>
    </xf>
    <xf numFmtId="177" fontId="9" fillId="0" borderId="4" xfId="6" quotePrefix="1" applyFont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1" xfId="2" quotePrefix="1" applyNumberFormat="1" applyFont="1" applyBorder="1" applyAlignment="1">
      <alignment horizontal="center" vertical="center" wrapText="1"/>
    </xf>
    <xf numFmtId="0" fontId="7" fillId="0" borderId="13" xfId="2" quotePrefix="1" applyNumberFormat="1" applyFont="1" applyBorder="1" applyAlignment="1">
      <alignment horizontal="center" vertical="center" wrapText="1"/>
    </xf>
    <xf numFmtId="0" fontId="8" fillId="3" borderId="1" xfId="2" applyFont="1" applyFill="1" applyBorder="1" applyAlignment="1">
      <alignment horizontal="left" vertical="center"/>
    </xf>
    <xf numFmtId="192" fontId="8" fillId="3" borderId="2" xfId="2" applyNumberFormat="1" applyFont="1" applyFill="1" applyBorder="1" applyAlignment="1">
      <alignment horizontal="center" vertical="center"/>
    </xf>
    <xf numFmtId="192" fontId="8" fillId="3" borderId="3" xfId="2" applyNumberFormat="1" applyFont="1" applyFill="1" applyBorder="1" applyAlignment="1">
      <alignment horizontal="center" vertical="center"/>
    </xf>
    <xf numFmtId="177" fontId="7" fillId="5" borderId="1" xfId="6" applyFont="1" applyFill="1" applyBorder="1" applyAlignment="1">
      <alignment horizontal="left" vertical="center"/>
    </xf>
    <xf numFmtId="0" fontId="7" fillId="5" borderId="1" xfId="2" quotePrefix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77" fontId="7" fillId="5" borderId="2" xfId="6" applyFont="1" applyFill="1" applyBorder="1" applyAlignment="1">
      <alignment horizontal="left" vertical="center"/>
    </xf>
    <xf numFmtId="177" fontId="7" fillId="5" borderId="3" xfId="6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</cellXfs>
  <cellStyles count="7">
    <cellStyle name="Moeda" xfId="1" builtinId="4"/>
    <cellStyle name="Normal" xfId="0" builtinId="0"/>
    <cellStyle name="Normal 2" xfId="2"/>
    <cellStyle name="Normal 7" xfId="3"/>
    <cellStyle name="Porcentagem" xfId="4" builtinId="5"/>
    <cellStyle name="Separador de milhares 3" xfId="5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showGridLines="0" topLeftCell="B1" zoomScale="91" zoomScaleNormal="91" workbookViewId="0">
      <selection activeCell="C4" sqref="C4:D4"/>
    </sheetView>
  </sheetViews>
  <sheetFormatPr defaultColWidth="9.109375" defaultRowHeight="13.8" x14ac:dyDescent="0.25"/>
  <cols>
    <col min="1" max="1" width="3.5546875" style="25" customWidth="1"/>
    <col min="2" max="2" width="17" style="14" customWidth="1"/>
    <col min="3" max="3" width="20" style="14" customWidth="1"/>
    <col min="4" max="4" width="22.6640625" style="14" customWidth="1"/>
    <col min="5" max="5" width="32.6640625" style="14" bestFit="1" customWidth="1"/>
    <col min="6" max="6" width="15.5546875" style="14" bestFit="1" customWidth="1"/>
    <col min="7" max="7" width="17" style="14" bestFit="1" customWidth="1"/>
    <col min="8" max="8" width="10.88671875" style="14" bestFit="1" customWidth="1"/>
    <col min="9" max="9" width="22.109375" style="14" bestFit="1" customWidth="1"/>
    <col min="10" max="10" width="18.109375" style="14" bestFit="1" customWidth="1"/>
    <col min="11" max="11" width="14.33203125" style="14" bestFit="1" customWidth="1"/>
    <col min="12" max="12" width="14.33203125" style="25" bestFit="1" customWidth="1"/>
    <col min="13" max="13" width="17.109375" style="25" customWidth="1"/>
    <col min="14" max="14" width="18.33203125" style="25" customWidth="1"/>
    <col min="15" max="16384" width="9.109375" style="25"/>
  </cols>
  <sheetData>
    <row r="1" spans="2:15" ht="15.75" customHeight="1" x14ac:dyDescent="0.25"/>
    <row r="2" spans="2:15" ht="20.100000000000001" customHeight="1" x14ac:dyDescent="0.25">
      <c r="B2" s="11" t="s">
        <v>8</v>
      </c>
      <c r="C2" s="107" t="s">
        <v>15</v>
      </c>
      <c r="D2" s="107"/>
    </row>
    <row r="3" spans="2:15" ht="20.100000000000001" customHeight="1" x14ac:dyDescent="0.25">
      <c r="B3" s="11" t="s">
        <v>12</v>
      </c>
      <c r="C3" s="107" t="s">
        <v>13</v>
      </c>
      <c r="D3" s="107"/>
    </row>
    <row r="4" spans="2:15" ht="20.100000000000001" customHeight="1" x14ac:dyDescent="0.25">
      <c r="B4" s="11" t="s">
        <v>16</v>
      </c>
      <c r="C4" s="108" t="s">
        <v>56</v>
      </c>
      <c r="D4" s="109"/>
    </row>
    <row r="5" spans="2:15" ht="20.100000000000001" customHeight="1" x14ac:dyDescent="0.25">
      <c r="B5" s="11" t="s">
        <v>9</v>
      </c>
      <c r="C5" s="110" t="s">
        <v>24</v>
      </c>
      <c r="D5" s="110"/>
    </row>
    <row r="6" spans="2:15" ht="20.100000000000001" customHeight="1" x14ac:dyDescent="0.25">
      <c r="M6" s="26"/>
      <c r="N6" s="26"/>
      <c r="O6" s="26"/>
    </row>
    <row r="9" spans="2:15" ht="21" x14ac:dyDescent="0.25">
      <c r="B9" s="111" t="s">
        <v>17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5" ht="27.6" x14ac:dyDescent="0.25">
      <c r="B10" s="113" t="s">
        <v>0</v>
      </c>
      <c r="C10" s="114"/>
      <c r="D10" s="2" t="s">
        <v>4</v>
      </c>
      <c r="E10" s="2" t="s">
        <v>6</v>
      </c>
      <c r="F10" s="1" t="s">
        <v>10</v>
      </c>
      <c r="G10" s="3" t="s">
        <v>7</v>
      </c>
      <c r="H10" s="4" t="s">
        <v>1</v>
      </c>
      <c r="I10" s="2" t="s">
        <v>11</v>
      </c>
      <c r="J10" s="2" t="s">
        <v>2</v>
      </c>
      <c r="K10" s="2" t="s">
        <v>3</v>
      </c>
    </row>
    <row r="11" spans="2:15" ht="15.6" x14ac:dyDescent="0.3">
      <c r="B11" s="17" t="s">
        <v>14</v>
      </c>
      <c r="C11" s="18"/>
      <c r="D11" s="115" t="s">
        <v>28</v>
      </c>
      <c r="E11" s="19" t="s">
        <v>18</v>
      </c>
      <c r="F11" s="20" t="s">
        <v>19</v>
      </c>
      <c r="G11" s="21">
        <v>4</v>
      </c>
      <c r="H11" s="21">
        <v>0.375</v>
      </c>
      <c r="I11" s="17" t="s">
        <v>14</v>
      </c>
      <c r="J11" s="22">
        <v>4875</v>
      </c>
      <c r="K11" s="23">
        <f>G11*H11*J11</f>
        <v>7312.5</v>
      </c>
    </row>
    <row r="12" spans="2:15" ht="15.6" x14ac:dyDescent="0.3">
      <c r="B12" s="27" t="s">
        <v>25</v>
      </c>
      <c r="C12" s="28"/>
      <c r="D12" s="116"/>
      <c r="E12" s="16" t="s">
        <v>18</v>
      </c>
      <c r="F12" s="7" t="s">
        <v>19</v>
      </c>
      <c r="G12" s="15">
        <v>4</v>
      </c>
      <c r="H12" s="15">
        <v>0.375</v>
      </c>
      <c r="I12" s="27" t="s">
        <v>25</v>
      </c>
      <c r="J12" s="12">
        <v>6497</v>
      </c>
      <c r="K12" s="5">
        <f>G12*H12*J12</f>
        <v>9745.5</v>
      </c>
    </row>
    <row r="13" spans="2:15" ht="15.6" x14ac:dyDescent="0.3">
      <c r="B13" s="17" t="s">
        <v>26</v>
      </c>
      <c r="C13" s="18"/>
      <c r="D13" s="116"/>
      <c r="E13" s="19" t="s">
        <v>18</v>
      </c>
      <c r="F13" s="20" t="s">
        <v>19</v>
      </c>
      <c r="G13" s="21">
        <v>4</v>
      </c>
      <c r="H13" s="21">
        <v>0.375</v>
      </c>
      <c r="I13" s="17" t="s">
        <v>26</v>
      </c>
      <c r="J13" s="22">
        <v>5375</v>
      </c>
      <c r="K13" s="23">
        <f>G13*H13*J13</f>
        <v>8062.5</v>
      </c>
    </row>
    <row r="14" spans="2:15" ht="15.6" x14ac:dyDescent="0.3">
      <c r="B14" s="27" t="s">
        <v>27</v>
      </c>
      <c r="C14" s="28"/>
      <c r="D14" s="116"/>
      <c r="E14" s="16" t="s">
        <v>18</v>
      </c>
      <c r="F14" s="7" t="s">
        <v>19</v>
      </c>
      <c r="G14" s="15">
        <v>4</v>
      </c>
      <c r="H14" s="15">
        <v>0.375</v>
      </c>
      <c r="I14" s="27" t="s">
        <v>27</v>
      </c>
      <c r="J14" s="12">
        <v>5588</v>
      </c>
      <c r="K14" s="5">
        <f>G14*H14*J14</f>
        <v>8382</v>
      </c>
    </row>
    <row r="15" spans="2:15" ht="15.6" x14ac:dyDescent="0.3">
      <c r="B15" s="17" t="s">
        <v>14</v>
      </c>
      <c r="C15" s="18"/>
      <c r="D15" s="116"/>
      <c r="E15" s="19" t="s">
        <v>22</v>
      </c>
      <c r="F15" s="20" t="s">
        <v>23</v>
      </c>
      <c r="G15" s="21">
        <v>2</v>
      </c>
      <c r="H15" s="21">
        <v>1</v>
      </c>
      <c r="I15" s="17" t="s">
        <v>14</v>
      </c>
      <c r="J15" s="22">
        <v>12188</v>
      </c>
      <c r="K15" s="23">
        <f t="shared" ref="K15:K21" si="0">G15*H15*J15</f>
        <v>24376</v>
      </c>
    </row>
    <row r="16" spans="2:15" ht="15.6" x14ac:dyDescent="0.3">
      <c r="B16" s="27" t="s">
        <v>25</v>
      </c>
      <c r="C16" s="28"/>
      <c r="D16" s="116"/>
      <c r="E16" s="16" t="s">
        <v>22</v>
      </c>
      <c r="F16" s="7" t="s">
        <v>23</v>
      </c>
      <c r="G16" s="15">
        <v>2</v>
      </c>
      <c r="H16" s="15">
        <v>1</v>
      </c>
      <c r="I16" s="27" t="s">
        <v>25</v>
      </c>
      <c r="J16" s="12">
        <v>16243</v>
      </c>
      <c r="K16" s="5">
        <f t="shared" si="0"/>
        <v>32486</v>
      </c>
    </row>
    <row r="17" spans="2:12" ht="15.6" x14ac:dyDescent="0.3">
      <c r="B17" s="17" t="s">
        <v>26</v>
      </c>
      <c r="C17" s="18"/>
      <c r="D17" s="116"/>
      <c r="E17" s="19" t="s">
        <v>22</v>
      </c>
      <c r="F17" s="20" t="s">
        <v>23</v>
      </c>
      <c r="G17" s="21">
        <v>2</v>
      </c>
      <c r="H17" s="21">
        <v>1</v>
      </c>
      <c r="I17" s="17" t="s">
        <v>26</v>
      </c>
      <c r="J17" s="22">
        <v>13438</v>
      </c>
      <c r="K17" s="23">
        <f t="shared" si="0"/>
        <v>26876</v>
      </c>
    </row>
    <row r="18" spans="2:12" ht="15.6" x14ac:dyDescent="0.3">
      <c r="B18" s="17" t="s">
        <v>14</v>
      </c>
      <c r="C18" s="18"/>
      <c r="D18" s="116"/>
      <c r="E18" s="24" t="s">
        <v>20</v>
      </c>
      <c r="F18" s="20" t="s">
        <v>19</v>
      </c>
      <c r="G18" s="21">
        <v>4</v>
      </c>
      <c r="H18" s="21">
        <v>0.375</v>
      </c>
      <c r="I18" s="17" t="s">
        <v>14</v>
      </c>
      <c r="J18" s="22">
        <v>4875</v>
      </c>
      <c r="K18" s="23">
        <f>G18*H18*J18</f>
        <v>7312.5</v>
      </c>
    </row>
    <row r="19" spans="2:12" ht="15.6" x14ac:dyDescent="0.3">
      <c r="B19" s="27" t="s">
        <v>25</v>
      </c>
      <c r="C19" s="28"/>
      <c r="D19" s="116"/>
      <c r="E19" s="6" t="s">
        <v>20</v>
      </c>
      <c r="F19" s="7" t="s">
        <v>19</v>
      </c>
      <c r="G19" s="15">
        <v>4</v>
      </c>
      <c r="H19" s="15">
        <v>0.375</v>
      </c>
      <c r="I19" s="27" t="s">
        <v>25</v>
      </c>
      <c r="J19" s="12">
        <v>6497</v>
      </c>
      <c r="K19" s="5">
        <f t="shared" si="0"/>
        <v>9745.5</v>
      </c>
    </row>
    <row r="20" spans="2:12" ht="15.6" x14ac:dyDescent="0.3">
      <c r="B20" s="17" t="s">
        <v>26</v>
      </c>
      <c r="C20" s="18"/>
      <c r="D20" s="116"/>
      <c r="E20" s="24" t="s">
        <v>20</v>
      </c>
      <c r="F20" s="20" t="s">
        <v>19</v>
      </c>
      <c r="G20" s="21">
        <v>4</v>
      </c>
      <c r="H20" s="21">
        <v>0.375</v>
      </c>
      <c r="I20" s="17" t="s">
        <v>26</v>
      </c>
      <c r="J20" s="22">
        <v>5375</v>
      </c>
      <c r="K20" s="23">
        <f>G20*H20*J20</f>
        <v>8062.5</v>
      </c>
    </row>
    <row r="21" spans="2:12" ht="15.6" x14ac:dyDescent="0.3">
      <c r="B21" s="27" t="s">
        <v>27</v>
      </c>
      <c r="C21" s="28"/>
      <c r="D21" s="116"/>
      <c r="E21" s="6" t="s">
        <v>20</v>
      </c>
      <c r="F21" s="7" t="s">
        <v>19</v>
      </c>
      <c r="G21" s="15">
        <v>0</v>
      </c>
      <c r="H21" s="15">
        <v>0.375</v>
      </c>
      <c r="I21" s="27" t="s">
        <v>27</v>
      </c>
      <c r="J21" s="12">
        <v>5588</v>
      </c>
      <c r="K21" s="5">
        <f t="shared" si="0"/>
        <v>0</v>
      </c>
    </row>
    <row r="22" spans="2:12" ht="15.6" x14ac:dyDescent="0.3">
      <c r="B22" s="101" t="s">
        <v>47</v>
      </c>
      <c r="C22" s="102"/>
      <c r="D22" s="116"/>
      <c r="E22" s="6" t="s">
        <v>46</v>
      </c>
      <c r="F22" s="7">
        <v>30</v>
      </c>
      <c r="G22" s="15">
        <v>15</v>
      </c>
      <c r="H22" s="15">
        <v>1</v>
      </c>
      <c r="I22" s="27" t="s">
        <v>48</v>
      </c>
      <c r="J22" s="12">
        <f>SUM(G33:G42)</f>
        <v>60229</v>
      </c>
      <c r="K22" s="5">
        <f>SUM(G33:G42)</f>
        <v>60229</v>
      </c>
    </row>
    <row r="23" spans="2:12" ht="18" x14ac:dyDescent="0.25">
      <c r="B23" s="103" t="s">
        <v>5</v>
      </c>
      <c r="C23" s="104"/>
      <c r="D23" s="104"/>
      <c r="E23" s="104"/>
      <c r="F23" s="105"/>
      <c r="G23" s="8">
        <f>SUM(G11:G22)</f>
        <v>49</v>
      </c>
      <c r="H23" s="9"/>
      <c r="I23" s="13"/>
      <c r="J23" s="8"/>
      <c r="K23" s="10">
        <f>SUM(K11:K22)</f>
        <v>202590</v>
      </c>
      <c r="L23" s="29"/>
    </row>
    <row r="25" spans="2:12" x14ac:dyDescent="0.25">
      <c r="J25" s="112" t="s">
        <v>50</v>
      </c>
      <c r="K25" s="112"/>
      <c r="L25" s="30"/>
    </row>
    <row r="26" spans="2:12" x14ac:dyDescent="0.25">
      <c r="J26" s="46" t="s">
        <v>51</v>
      </c>
      <c r="K26" s="47">
        <f>K23</f>
        <v>202590</v>
      </c>
      <c r="L26" s="30"/>
    </row>
    <row r="27" spans="2:12" x14ac:dyDescent="0.25">
      <c r="J27" s="48" t="s">
        <v>52</v>
      </c>
      <c r="K27" s="49"/>
      <c r="L27" s="30"/>
    </row>
    <row r="28" spans="2:12" x14ac:dyDescent="0.25">
      <c r="J28" s="48" t="s">
        <v>53</v>
      </c>
      <c r="K28" s="50">
        <f>K26-(K26*K27)</f>
        <v>202590</v>
      </c>
      <c r="L28" s="30"/>
    </row>
    <row r="29" spans="2:12" x14ac:dyDescent="0.25">
      <c r="J29" s="48" t="s">
        <v>55</v>
      </c>
      <c r="K29" s="51"/>
      <c r="L29" s="30"/>
    </row>
    <row r="30" spans="2:12" x14ac:dyDescent="0.25">
      <c r="J30" s="46" t="s">
        <v>54</v>
      </c>
      <c r="K30" s="47">
        <f>K28+K29</f>
        <v>202590</v>
      </c>
      <c r="L30" s="30"/>
    </row>
    <row r="31" spans="2:12" x14ac:dyDescent="0.25">
      <c r="J31" s="30"/>
      <c r="K31" s="30"/>
      <c r="L31" s="30"/>
    </row>
    <row r="32" spans="2:12" x14ac:dyDescent="0.25">
      <c r="B32" s="32" t="s">
        <v>29</v>
      </c>
      <c r="C32" s="32" t="s">
        <v>30</v>
      </c>
      <c r="D32" s="32" t="s">
        <v>31</v>
      </c>
      <c r="E32" s="32" t="s">
        <v>32</v>
      </c>
      <c r="F32" s="33" t="s">
        <v>33</v>
      </c>
      <c r="G32" s="44" t="s">
        <v>49</v>
      </c>
      <c r="J32" s="30"/>
      <c r="K32" s="30"/>
      <c r="L32" s="30"/>
    </row>
    <row r="33" spans="2:12" x14ac:dyDescent="0.25">
      <c r="B33" s="34" t="s">
        <v>35</v>
      </c>
      <c r="C33" s="35" t="s">
        <v>34</v>
      </c>
      <c r="D33" s="36" t="s">
        <v>21</v>
      </c>
      <c r="E33" s="37">
        <v>1</v>
      </c>
      <c r="F33" s="38">
        <f>4875</f>
        <v>4875</v>
      </c>
      <c r="G33" s="38">
        <f>E33*F33</f>
        <v>4875</v>
      </c>
      <c r="J33" s="30"/>
      <c r="K33" s="30"/>
      <c r="L33" s="30"/>
    </row>
    <row r="34" spans="2:12" x14ac:dyDescent="0.25">
      <c r="B34" s="34" t="s">
        <v>36</v>
      </c>
      <c r="C34" s="35" t="s">
        <v>34</v>
      </c>
      <c r="D34" s="36" t="s">
        <v>21</v>
      </c>
      <c r="E34" s="37">
        <v>2</v>
      </c>
      <c r="F34" s="38">
        <f>2784</f>
        <v>2784</v>
      </c>
      <c r="G34" s="38">
        <f t="shared" ref="G34:G42" si="1">E34*F34</f>
        <v>5568</v>
      </c>
      <c r="J34" s="30"/>
      <c r="K34" s="30"/>
      <c r="L34" s="30"/>
    </row>
    <row r="35" spans="2:12" x14ac:dyDescent="0.25">
      <c r="B35" s="34" t="s">
        <v>37</v>
      </c>
      <c r="C35" s="35" t="s">
        <v>34</v>
      </c>
      <c r="D35" s="36" t="s">
        <v>21</v>
      </c>
      <c r="E35" s="37">
        <v>3</v>
      </c>
      <c r="F35" s="38">
        <f>2371</f>
        <v>2371</v>
      </c>
      <c r="G35" s="38">
        <f t="shared" si="1"/>
        <v>7113</v>
      </c>
      <c r="J35" s="30"/>
      <c r="K35" s="30"/>
      <c r="L35" s="30"/>
    </row>
    <row r="36" spans="2:12" x14ac:dyDescent="0.25">
      <c r="B36" s="34" t="s">
        <v>38</v>
      </c>
      <c r="C36" s="35" t="s">
        <v>34</v>
      </c>
      <c r="D36" s="36" t="s">
        <v>21</v>
      </c>
      <c r="E36" s="37">
        <v>1</v>
      </c>
      <c r="F36" s="38">
        <f>6497</f>
        <v>6497</v>
      </c>
      <c r="G36" s="38">
        <f t="shared" si="1"/>
        <v>6497</v>
      </c>
      <c r="J36" s="30"/>
      <c r="K36" s="30"/>
      <c r="L36" s="30"/>
    </row>
    <row r="37" spans="2:12" x14ac:dyDescent="0.25">
      <c r="B37" s="34" t="s">
        <v>39</v>
      </c>
      <c r="C37" s="35" t="s">
        <v>34</v>
      </c>
      <c r="D37" s="36" t="s">
        <v>21</v>
      </c>
      <c r="E37" s="37">
        <v>2</v>
      </c>
      <c r="F37" s="38">
        <f>2543</f>
        <v>2543</v>
      </c>
      <c r="G37" s="38">
        <f t="shared" si="1"/>
        <v>5086</v>
      </c>
      <c r="J37" s="30"/>
      <c r="K37" s="30"/>
      <c r="L37" s="30"/>
    </row>
    <row r="38" spans="2:12" x14ac:dyDescent="0.25">
      <c r="B38" s="34" t="s">
        <v>40</v>
      </c>
      <c r="C38" s="35" t="s">
        <v>34</v>
      </c>
      <c r="D38" s="36" t="s">
        <v>21</v>
      </c>
      <c r="E38" s="37">
        <v>1</v>
      </c>
      <c r="F38" s="38">
        <f>5375</f>
        <v>5375</v>
      </c>
      <c r="G38" s="38">
        <f t="shared" si="1"/>
        <v>5375</v>
      </c>
      <c r="J38" s="30"/>
      <c r="K38" s="30"/>
      <c r="L38" s="30"/>
    </row>
    <row r="39" spans="2:12" x14ac:dyDescent="0.25">
      <c r="B39" s="34" t="s">
        <v>41</v>
      </c>
      <c r="C39" s="35" t="s">
        <v>34</v>
      </c>
      <c r="D39" s="36" t="s">
        <v>21</v>
      </c>
      <c r="E39" s="37">
        <v>1</v>
      </c>
      <c r="F39" s="38">
        <f>8496</f>
        <v>8496</v>
      </c>
      <c r="G39" s="38">
        <f t="shared" si="1"/>
        <v>8496</v>
      </c>
      <c r="J39" s="30"/>
      <c r="K39" s="30"/>
      <c r="L39" s="30"/>
    </row>
    <row r="40" spans="2:12" x14ac:dyDescent="0.25">
      <c r="B40" s="34" t="s">
        <v>42</v>
      </c>
      <c r="C40" s="35" t="s">
        <v>34</v>
      </c>
      <c r="D40" s="36" t="s">
        <v>21</v>
      </c>
      <c r="E40" s="37">
        <v>1</v>
      </c>
      <c r="F40" s="38">
        <f>5588</f>
        <v>5588</v>
      </c>
      <c r="G40" s="38">
        <f t="shared" si="1"/>
        <v>5588</v>
      </c>
      <c r="J40" s="31"/>
      <c r="K40" s="31"/>
      <c r="L40" s="31"/>
    </row>
    <row r="41" spans="2:12" x14ac:dyDescent="0.25">
      <c r="B41" s="34" t="s">
        <v>43</v>
      </c>
      <c r="C41" s="35" t="s">
        <v>34</v>
      </c>
      <c r="D41" s="36" t="s">
        <v>21</v>
      </c>
      <c r="E41" s="37">
        <v>1</v>
      </c>
      <c r="F41" s="38">
        <f>7621</f>
        <v>7621</v>
      </c>
      <c r="G41" s="38">
        <f t="shared" si="1"/>
        <v>7621</v>
      </c>
    </row>
    <row r="42" spans="2:12" x14ac:dyDescent="0.25">
      <c r="B42" s="39" t="s">
        <v>45</v>
      </c>
      <c r="C42" s="35" t="s">
        <v>44</v>
      </c>
      <c r="D42" s="36" t="s">
        <v>21</v>
      </c>
      <c r="E42" s="40">
        <v>2</v>
      </c>
      <c r="F42" s="41">
        <f>2005</f>
        <v>2005</v>
      </c>
      <c r="G42" s="38">
        <f t="shared" si="1"/>
        <v>4010</v>
      </c>
    </row>
    <row r="43" spans="2:12" ht="15.6" x14ac:dyDescent="0.25">
      <c r="B43" s="106"/>
      <c r="C43" s="106"/>
      <c r="D43" s="106"/>
      <c r="E43" s="42">
        <f>SUM(E33:E42)</f>
        <v>15</v>
      </c>
      <c r="F43" s="43">
        <f>SUM(F33:F42)</f>
        <v>48155</v>
      </c>
      <c r="G43" s="45">
        <f>SUM(G33:G42)</f>
        <v>60229</v>
      </c>
    </row>
  </sheetData>
  <mergeCells count="11">
    <mergeCell ref="D11:D22"/>
    <mergeCell ref="B22:C22"/>
    <mergeCell ref="B23:F23"/>
    <mergeCell ref="B43:D43"/>
    <mergeCell ref="C2:D2"/>
    <mergeCell ref="C3:D3"/>
    <mergeCell ref="C4:D4"/>
    <mergeCell ref="C5:D5"/>
    <mergeCell ref="B9:K9"/>
    <mergeCell ref="J25:K25"/>
    <mergeCell ref="B10:C10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showGridLines="0" tabSelected="1" zoomScale="80" zoomScaleNormal="80" zoomScaleSheetLayoutView="77" workbookViewId="0"/>
  </sheetViews>
  <sheetFormatPr defaultColWidth="9.109375" defaultRowHeight="13.8" x14ac:dyDescent="0.25"/>
  <cols>
    <col min="1" max="1" width="3.5546875" style="25" customWidth="1"/>
    <col min="2" max="2" width="17" style="14" customWidth="1"/>
    <col min="3" max="3" width="20" style="14" customWidth="1"/>
    <col min="4" max="4" width="22.6640625" style="14" customWidth="1"/>
    <col min="5" max="5" width="38.5546875" style="14" customWidth="1"/>
    <col min="6" max="6" width="15.5546875" style="14" bestFit="1" customWidth="1"/>
    <col min="7" max="7" width="17" style="14" bestFit="1" customWidth="1"/>
    <col min="8" max="8" width="18.5546875" style="14" customWidth="1"/>
    <col min="9" max="9" width="33.88671875" style="14" customWidth="1"/>
    <col min="10" max="10" width="20.33203125" style="14" customWidth="1"/>
    <col min="11" max="11" width="19.88671875" style="14" customWidth="1"/>
    <col min="12" max="12" width="25.109375" style="25" customWidth="1"/>
    <col min="13" max="13" width="17.109375" style="25" customWidth="1"/>
    <col min="14" max="14" width="23.88671875" style="25" bestFit="1" customWidth="1"/>
    <col min="15" max="16384" width="9.109375" style="25"/>
  </cols>
  <sheetData>
    <row r="1" spans="2:15" ht="15.75" customHeight="1" x14ac:dyDescent="0.25"/>
    <row r="2" spans="2:15" ht="20.100000000000001" customHeight="1" x14ac:dyDescent="0.25">
      <c r="B2" s="11" t="s">
        <v>8</v>
      </c>
      <c r="C2" s="107" t="s">
        <v>79</v>
      </c>
      <c r="D2" s="107"/>
    </row>
    <row r="3" spans="2:15" ht="20.100000000000001" customHeight="1" x14ac:dyDescent="0.25">
      <c r="B3" s="11" t="s">
        <v>12</v>
      </c>
      <c r="C3" s="107" t="s">
        <v>13</v>
      </c>
      <c r="D3" s="107"/>
      <c r="I3" s="79"/>
    </row>
    <row r="4" spans="2:15" ht="20.100000000000001" customHeight="1" x14ac:dyDescent="0.25">
      <c r="B4" s="11" t="s">
        <v>16</v>
      </c>
      <c r="C4" s="108" t="s">
        <v>73</v>
      </c>
      <c r="D4" s="109"/>
      <c r="I4" s="79"/>
    </row>
    <row r="5" spans="2:15" ht="20.100000000000001" customHeight="1" x14ac:dyDescent="0.25">
      <c r="B5" s="11" t="s">
        <v>9</v>
      </c>
      <c r="C5" s="110" t="s">
        <v>58</v>
      </c>
      <c r="D5" s="110"/>
      <c r="I5" s="79"/>
    </row>
    <row r="6" spans="2:15" ht="20.100000000000001" customHeight="1" x14ac:dyDescent="0.25">
      <c r="I6" s="79"/>
      <c r="M6" s="26"/>
      <c r="N6" s="26"/>
      <c r="O6" s="26"/>
    </row>
    <row r="7" spans="2:15" ht="15.6" x14ac:dyDescent="0.25">
      <c r="I7" s="79"/>
    </row>
    <row r="9" spans="2:15" ht="21" x14ac:dyDescent="0.25">
      <c r="B9" s="111" t="s">
        <v>69</v>
      </c>
      <c r="C9" s="111"/>
      <c r="D9" s="111"/>
      <c r="E9" s="111"/>
      <c r="F9" s="111"/>
      <c r="G9" s="111"/>
      <c r="H9" s="111"/>
      <c r="I9" s="111"/>
      <c r="J9" s="111"/>
      <c r="K9" s="111"/>
      <c r="L9" s="91"/>
    </row>
    <row r="10" spans="2:15" ht="27.6" x14ac:dyDescent="0.25">
      <c r="B10" s="122" t="s">
        <v>0</v>
      </c>
      <c r="C10" s="123"/>
      <c r="D10" s="54" t="s">
        <v>4</v>
      </c>
      <c r="E10" s="54" t="s">
        <v>6</v>
      </c>
      <c r="F10" s="61" t="s">
        <v>10</v>
      </c>
      <c r="G10" s="55" t="s">
        <v>7</v>
      </c>
      <c r="H10" s="59" t="s">
        <v>1</v>
      </c>
      <c r="I10" s="54" t="s">
        <v>11</v>
      </c>
      <c r="J10" s="54" t="s">
        <v>2</v>
      </c>
      <c r="K10" s="54" t="s">
        <v>3</v>
      </c>
      <c r="L10" s="92" t="s">
        <v>76</v>
      </c>
    </row>
    <row r="11" spans="2:15" ht="15.6" x14ac:dyDescent="0.25">
      <c r="B11" s="120" t="s">
        <v>77</v>
      </c>
      <c r="C11" s="120"/>
      <c r="D11" s="121"/>
      <c r="E11" s="66" t="s">
        <v>60</v>
      </c>
      <c r="F11" s="62" t="s">
        <v>19</v>
      </c>
      <c r="G11" s="63">
        <v>50</v>
      </c>
      <c r="H11" s="95">
        <v>0.25</v>
      </c>
      <c r="I11" s="65" t="s">
        <v>77</v>
      </c>
      <c r="J11" s="67">
        <v>13759.6</v>
      </c>
      <c r="K11" s="78">
        <f t="shared" ref="K11:K21" si="0">G11*H11*J11</f>
        <v>171995</v>
      </c>
      <c r="L11" s="78"/>
    </row>
    <row r="12" spans="2:15" ht="15.6" x14ac:dyDescent="0.25">
      <c r="B12" s="80" t="s">
        <v>25</v>
      </c>
      <c r="C12" s="80"/>
      <c r="D12" s="121"/>
      <c r="E12" s="66" t="s">
        <v>70</v>
      </c>
      <c r="F12" s="62" t="s">
        <v>19</v>
      </c>
      <c r="G12" s="63">
        <v>4</v>
      </c>
      <c r="H12" s="77">
        <v>0.375</v>
      </c>
      <c r="I12" s="80" t="s">
        <v>25</v>
      </c>
      <c r="J12" s="67">
        <v>7693</v>
      </c>
      <c r="K12" s="78">
        <f t="shared" si="0"/>
        <v>11539.5</v>
      </c>
      <c r="L12" s="78"/>
    </row>
    <row r="13" spans="2:15" ht="15.6" x14ac:dyDescent="0.25">
      <c r="B13" s="76" t="s">
        <v>65</v>
      </c>
      <c r="C13" s="76"/>
      <c r="D13" s="121"/>
      <c r="E13" s="66" t="s">
        <v>70</v>
      </c>
      <c r="F13" s="62" t="s">
        <v>19</v>
      </c>
      <c r="G13" s="63">
        <v>4</v>
      </c>
      <c r="H13" s="77">
        <v>0.375</v>
      </c>
      <c r="I13" s="65" t="s">
        <v>65</v>
      </c>
      <c r="J13" s="67">
        <v>6075</v>
      </c>
      <c r="K13" s="78">
        <f t="shared" si="0"/>
        <v>9112.5</v>
      </c>
      <c r="L13" s="78"/>
    </row>
    <row r="14" spans="2:15" ht="15.6" x14ac:dyDescent="0.25">
      <c r="B14" s="70" t="s">
        <v>66</v>
      </c>
      <c r="C14" s="70"/>
      <c r="D14" s="121"/>
      <c r="E14" s="66" t="s">
        <v>67</v>
      </c>
      <c r="F14" s="62" t="s">
        <v>19</v>
      </c>
      <c r="G14" s="75">
        <v>2</v>
      </c>
      <c r="H14" s="77">
        <v>0.375</v>
      </c>
      <c r="I14" s="65" t="s">
        <v>61</v>
      </c>
      <c r="J14" s="67">
        <v>5433</v>
      </c>
      <c r="K14" s="78">
        <f t="shared" si="0"/>
        <v>4074.75</v>
      </c>
      <c r="L14" s="78"/>
    </row>
    <row r="15" spans="2:15" ht="15.6" x14ac:dyDescent="0.3">
      <c r="B15" s="120" t="s">
        <v>57</v>
      </c>
      <c r="C15" s="120"/>
      <c r="D15" s="121"/>
      <c r="E15" s="68" t="s">
        <v>59</v>
      </c>
      <c r="F15" s="69" t="s">
        <v>21</v>
      </c>
      <c r="G15" s="60">
        <v>45</v>
      </c>
      <c r="H15" s="64">
        <v>1</v>
      </c>
      <c r="I15" s="65" t="s">
        <v>64</v>
      </c>
      <c r="J15" s="67">
        <v>13759.6</v>
      </c>
      <c r="K15" s="78">
        <f t="shared" si="0"/>
        <v>619182</v>
      </c>
      <c r="L15" s="78"/>
    </row>
    <row r="16" spans="2:15" ht="15.6" x14ac:dyDescent="0.3">
      <c r="B16" s="76" t="s">
        <v>65</v>
      </c>
      <c r="C16" s="76"/>
      <c r="D16" s="121"/>
      <c r="E16" s="68" t="s">
        <v>63</v>
      </c>
      <c r="F16" s="69" t="s">
        <v>23</v>
      </c>
      <c r="G16" s="60">
        <v>4</v>
      </c>
      <c r="H16" s="64">
        <v>1</v>
      </c>
      <c r="I16" s="65" t="s">
        <v>65</v>
      </c>
      <c r="J16" s="67">
        <v>15187.5</v>
      </c>
      <c r="K16" s="78">
        <f t="shared" si="0"/>
        <v>60750</v>
      </c>
      <c r="L16" s="78">
        <f>K16*20%</f>
        <v>12150</v>
      </c>
    </row>
    <row r="17" spans="2:14" ht="15.6" x14ac:dyDescent="0.3">
      <c r="B17" s="73" t="s">
        <v>62</v>
      </c>
      <c r="C17" s="73"/>
      <c r="D17" s="121"/>
      <c r="E17" s="68" t="s">
        <v>63</v>
      </c>
      <c r="F17" s="69" t="s">
        <v>23</v>
      </c>
      <c r="G17" s="60">
        <v>1</v>
      </c>
      <c r="H17" s="64">
        <v>1</v>
      </c>
      <c r="I17" s="65" t="s">
        <v>61</v>
      </c>
      <c r="J17" s="67">
        <v>13582.5</v>
      </c>
      <c r="K17" s="78">
        <f t="shared" si="0"/>
        <v>13582.5</v>
      </c>
      <c r="L17" s="78">
        <f>K17*20%</f>
        <v>2716.5</v>
      </c>
    </row>
    <row r="18" spans="2:14" ht="15.6" x14ac:dyDescent="0.3">
      <c r="B18" s="81" t="s">
        <v>25</v>
      </c>
      <c r="C18" s="82"/>
      <c r="D18" s="121"/>
      <c r="E18" s="84" t="s">
        <v>71</v>
      </c>
      <c r="F18" s="69" t="s">
        <v>19</v>
      </c>
      <c r="G18" s="60">
        <v>4</v>
      </c>
      <c r="H18" s="64">
        <v>0.5</v>
      </c>
      <c r="I18" s="81" t="s">
        <v>25</v>
      </c>
      <c r="J18" s="67">
        <v>7693</v>
      </c>
      <c r="K18" s="78">
        <f t="shared" si="0"/>
        <v>15386</v>
      </c>
      <c r="L18" s="78"/>
    </row>
    <row r="19" spans="2:14" ht="15.6" x14ac:dyDescent="0.3">
      <c r="B19" s="81" t="s">
        <v>72</v>
      </c>
      <c r="C19" s="82"/>
      <c r="D19" s="121"/>
      <c r="E19" s="84" t="s">
        <v>71</v>
      </c>
      <c r="F19" s="69" t="s">
        <v>19</v>
      </c>
      <c r="G19" s="60">
        <v>1</v>
      </c>
      <c r="H19" s="64">
        <v>0.5</v>
      </c>
      <c r="I19" s="81" t="s">
        <v>72</v>
      </c>
      <c r="J19" s="67">
        <v>5433</v>
      </c>
      <c r="K19" s="78">
        <f t="shared" si="0"/>
        <v>2716.5</v>
      </c>
      <c r="L19" s="78"/>
    </row>
    <row r="20" spans="2:14" ht="15.6" x14ac:dyDescent="0.3">
      <c r="B20" s="80" t="s">
        <v>65</v>
      </c>
      <c r="C20" s="82"/>
      <c r="D20" s="121"/>
      <c r="E20" s="84" t="s">
        <v>71</v>
      </c>
      <c r="F20" s="69" t="s">
        <v>19</v>
      </c>
      <c r="G20" s="60">
        <v>4</v>
      </c>
      <c r="H20" s="64">
        <v>0.5</v>
      </c>
      <c r="I20" s="80" t="s">
        <v>65</v>
      </c>
      <c r="J20" s="67">
        <v>6075</v>
      </c>
      <c r="K20" s="78">
        <f t="shared" si="0"/>
        <v>12150</v>
      </c>
      <c r="L20" s="78"/>
    </row>
    <row r="21" spans="2:14" ht="15.6" x14ac:dyDescent="0.3">
      <c r="B21" s="120" t="s">
        <v>77</v>
      </c>
      <c r="C21" s="120"/>
      <c r="D21" s="121"/>
      <c r="E21" s="68" t="s">
        <v>68</v>
      </c>
      <c r="F21" s="69" t="s">
        <v>19</v>
      </c>
      <c r="G21" s="60">
        <v>18</v>
      </c>
      <c r="H21" s="94">
        <v>0.3</v>
      </c>
      <c r="I21" s="65" t="s">
        <v>77</v>
      </c>
      <c r="J21" s="67">
        <v>13759.6</v>
      </c>
      <c r="K21" s="78">
        <f t="shared" si="0"/>
        <v>74301.84</v>
      </c>
      <c r="L21" s="78"/>
    </row>
    <row r="22" spans="2:14" ht="18" x14ac:dyDescent="0.25">
      <c r="B22" s="117" t="s">
        <v>5</v>
      </c>
      <c r="C22" s="117"/>
      <c r="D22" s="117"/>
      <c r="E22" s="117"/>
      <c r="F22" s="117"/>
      <c r="G22" s="85">
        <f>SUM(G11:G21)</f>
        <v>137</v>
      </c>
      <c r="H22" s="118"/>
      <c r="I22" s="119"/>
      <c r="J22" s="85"/>
      <c r="K22" s="86">
        <f>SUM(K11:K21)</f>
        <v>994790.59</v>
      </c>
      <c r="L22" s="99">
        <f>SUM(L16:L21)</f>
        <v>14866.5</v>
      </c>
    </row>
    <row r="23" spans="2:14" ht="18" x14ac:dyDescent="0.25">
      <c r="J23" s="87" t="s">
        <v>74</v>
      </c>
      <c r="K23" s="88">
        <v>0.75</v>
      </c>
      <c r="L23" s="98" t="s">
        <v>80</v>
      </c>
    </row>
    <row r="24" spans="2:14" ht="21" customHeight="1" x14ac:dyDescent="0.25">
      <c r="J24" s="89" t="s">
        <v>75</v>
      </c>
      <c r="K24" s="90">
        <f>K22-K22*K23</f>
        <v>248697.64749999996</v>
      </c>
      <c r="L24" s="100">
        <f>L22-L22*K23</f>
        <v>3716.625</v>
      </c>
      <c r="M24" s="56"/>
      <c r="N24" s="58"/>
    </row>
    <row r="27" spans="2:14" ht="15.6" x14ac:dyDescent="0.25">
      <c r="B27" s="126" t="s">
        <v>81</v>
      </c>
      <c r="K27" s="71"/>
    </row>
    <row r="28" spans="2:14" x14ac:dyDescent="0.25">
      <c r="K28" s="72"/>
    </row>
  </sheetData>
  <mergeCells count="12">
    <mergeCell ref="B10:C10"/>
    <mergeCell ref="B21:C21"/>
    <mergeCell ref="B22:F22"/>
    <mergeCell ref="H22:I22"/>
    <mergeCell ref="C2:D2"/>
    <mergeCell ref="C3:D3"/>
    <mergeCell ref="C4:D4"/>
    <mergeCell ref="C5:D5"/>
    <mergeCell ref="B9:K9"/>
    <mergeCell ref="B15:C15"/>
    <mergeCell ref="B11:C11"/>
    <mergeCell ref="D11:D21"/>
  </mergeCells>
  <pageMargins left="0.511811024" right="0.511811024" top="0.78740157499999996" bottom="0.78740157499999996" header="0.31496062000000002" footer="0.31496062000000002"/>
  <pageSetup paperSize="9" scale="53" orientation="landscape" r:id="rId1"/>
  <rowBreaks count="1" manualBreakCount="1">
    <brk id="26" max="11" man="1"/>
  </rowBreaks>
  <colBreaks count="1" manualBreakCount="1">
    <brk id="12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showGridLines="0" zoomScale="80" zoomScaleNormal="80" zoomScaleSheetLayoutView="77" workbookViewId="0"/>
  </sheetViews>
  <sheetFormatPr defaultColWidth="9.109375" defaultRowHeight="13.8" x14ac:dyDescent="0.25"/>
  <cols>
    <col min="1" max="1" width="3.5546875" style="25" customWidth="1"/>
    <col min="2" max="2" width="17" style="14" customWidth="1"/>
    <col min="3" max="3" width="20" style="14" customWidth="1"/>
    <col min="4" max="4" width="22.6640625" style="14" customWidth="1"/>
    <col min="5" max="5" width="38.5546875" style="14" customWidth="1"/>
    <col min="6" max="6" width="15.5546875" style="14" bestFit="1" customWidth="1"/>
    <col min="7" max="7" width="17" style="14" bestFit="1" customWidth="1"/>
    <col min="8" max="8" width="18.5546875" style="14" customWidth="1"/>
    <col min="9" max="9" width="33.88671875" style="14" customWidth="1"/>
    <col min="10" max="10" width="18.109375" style="14" bestFit="1" customWidth="1"/>
    <col min="11" max="11" width="19.88671875" style="14" customWidth="1"/>
    <col min="12" max="12" width="20" style="25" bestFit="1" customWidth="1"/>
    <col min="13" max="13" width="17.109375" style="25" customWidth="1"/>
    <col min="14" max="14" width="23.88671875" style="25" bestFit="1" customWidth="1"/>
    <col min="15" max="16384" width="9.109375" style="25"/>
  </cols>
  <sheetData>
    <row r="1" spans="2:15" ht="15.75" customHeight="1" x14ac:dyDescent="0.25"/>
    <row r="2" spans="2:15" ht="20.100000000000001" customHeight="1" x14ac:dyDescent="0.25">
      <c r="B2" s="11" t="s">
        <v>8</v>
      </c>
      <c r="C2" s="107" t="s">
        <v>79</v>
      </c>
      <c r="D2" s="107"/>
    </row>
    <row r="3" spans="2:15" ht="20.100000000000001" customHeight="1" x14ac:dyDescent="0.25">
      <c r="B3" s="11" t="s">
        <v>12</v>
      </c>
      <c r="C3" s="107" t="s">
        <v>13</v>
      </c>
      <c r="D3" s="107"/>
      <c r="I3" s="79"/>
    </row>
    <row r="4" spans="2:15" ht="20.100000000000001" customHeight="1" x14ac:dyDescent="0.25">
      <c r="B4" s="11" t="s">
        <v>16</v>
      </c>
      <c r="C4" s="108" t="s">
        <v>73</v>
      </c>
      <c r="D4" s="109"/>
      <c r="I4" s="79"/>
    </row>
    <row r="5" spans="2:15" ht="20.100000000000001" customHeight="1" x14ac:dyDescent="0.25">
      <c r="B5" s="11" t="s">
        <v>9</v>
      </c>
      <c r="C5" s="110" t="s">
        <v>58</v>
      </c>
      <c r="D5" s="110"/>
      <c r="I5" s="79"/>
    </row>
    <row r="6" spans="2:15" ht="20.100000000000001" customHeight="1" x14ac:dyDescent="0.25">
      <c r="I6" s="79"/>
      <c r="M6" s="26"/>
      <c r="N6" s="26"/>
      <c r="O6" s="26"/>
    </row>
    <row r="7" spans="2:15" ht="15.6" x14ac:dyDescent="0.25">
      <c r="I7" s="79"/>
    </row>
    <row r="9" spans="2:15" ht="21" x14ac:dyDescent="0.25">
      <c r="B9" s="111" t="s">
        <v>69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5" ht="27.6" x14ac:dyDescent="0.25">
      <c r="B10" s="122" t="s">
        <v>0</v>
      </c>
      <c r="C10" s="123"/>
      <c r="D10" s="54" t="s">
        <v>4</v>
      </c>
      <c r="E10" s="54" t="s">
        <v>6</v>
      </c>
      <c r="F10" s="61" t="s">
        <v>10</v>
      </c>
      <c r="G10" s="55" t="s">
        <v>7</v>
      </c>
      <c r="H10" s="59" t="s">
        <v>1</v>
      </c>
      <c r="I10" s="54" t="s">
        <v>11</v>
      </c>
      <c r="J10" s="54" t="s">
        <v>2</v>
      </c>
      <c r="K10" s="54" t="s">
        <v>3</v>
      </c>
    </row>
    <row r="11" spans="2:15" ht="15.6" x14ac:dyDescent="0.25">
      <c r="B11" s="120" t="s">
        <v>77</v>
      </c>
      <c r="C11" s="120"/>
      <c r="D11" s="121"/>
      <c r="E11" s="66" t="s">
        <v>60</v>
      </c>
      <c r="F11" s="62" t="s">
        <v>19</v>
      </c>
      <c r="G11" s="63">
        <v>50</v>
      </c>
      <c r="H11" s="95">
        <v>0.25</v>
      </c>
      <c r="I11" s="65" t="s">
        <v>77</v>
      </c>
      <c r="J11" s="67">
        <v>13759.6</v>
      </c>
      <c r="K11" s="78">
        <f t="shared" ref="K11:K16" si="0">G11*H11*J11</f>
        <v>171995</v>
      </c>
    </row>
    <row r="12" spans="2:15" ht="15.6" x14ac:dyDescent="0.25">
      <c r="B12" s="83" t="s">
        <v>25</v>
      </c>
      <c r="C12" s="83"/>
      <c r="D12" s="121"/>
      <c r="E12" s="66" t="s">
        <v>70</v>
      </c>
      <c r="F12" s="62" t="s">
        <v>19</v>
      </c>
      <c r="G12" s="63">
        <v>4</v>
      </c>
      <c r="H12" s="77">
        <v>0.375</v>
      </c>
      <c r="I12" s="83" t="s">
        <v>25</v>
      </c>
      <c r="J12" s="67">
        <v>7693</v>
      </c>
      <c r="K12" s="78">
        <f t="shared" si="0"/>
        <v>11539.5</v>
      </c>
    </row>
    <row r="13" spans="2:15" ht="15.6" x14ac:dyDescent="0.25">
      <c r="B13" s="83" t="s">
        <v>65</v>
      </c>
      <c r="C13" s="83"/>
      <c r="D13" s="121"/>
      <c r="E13" s="66" t="s">
        <v>70</v>
      </c>
      <c r="F13" s="62" t="s">
        <v>19</v>
      </c>
      <c r="G13" s="63">
        <v>4</v>
      </c>
      <c r="H13" s="77">
        <v>0.375</v>
      </c>
      <c r="I13" s="65" t="s">
        <v>65</v>
      </c>
      <c r="J13" s="67">
        <v>6075</v>
      </c>
      <c r="K13" s="78">
        <f t="shared" si="0"/>
        <v>9112.5</v>
      </c>
    </row>
    <row r="14" spans="2:15" ht="15.6" x14ac:dyDescent="0.25">
      <c r="B14" s="83" t="s">
        <v>66</v>
      </c>
      <c r="C14" s="83"/>
      <c r="D14" s="121"/>
      <c r="E14" s="66" t="s">
        <v>67</v>
      </c>
      <c r="F14" s="62" t="s">
        <v>19</v>
      </c>
      <c r="G14" s="75">
        <v>2</v>
      </c>
      <c r="H14" s="77">
        <v>0.375</v>
      </c>
      <c r="I14" s="65" t="s">
        <v>61</v>
      </c>
      <c r="J14" s="67">
        <v>5433</v>
      </c>
      <c r="K14" s="78">
        <f t="shared" si="0"/>
        <v>4074.75</v>
      </c>
    </row>
    <row r="15" spans="2:15" ht="15.6" x14ac:dyDescent="0.3">
      <c r="B15" s="120" t="s">
        <v>57</v>
      </c>
      <c r="C15" s="120"/>
      <c r="D15" s="121"/>
      <c r="E15" s="68" t="s">
        <v>59</v>
      </c>
      <c r="F15" s="69" t="s">
        <v>21</v>
      </c>
      <c r="G15" s="60">
        <v>30</v>
      </c>
      <c r="H15" s="64">
        <v>1</v>
      </c>
      <c r="I15" s="65" t="s">
        <v>77</v>
      </c>
      <c r="J15" s="67">
        <v>13759.6</v>
      </c>
      <c r="K15" s="78">
        <f t="shared" si="0"/>
        <v>412788</v>
      </c>
    </row>
    <row r="16" spans="2:15" ht="15.6" x14ac:dyDescent="0.3">
      <c r="B16" s="124" t="s">
        <v>77</v>
      </c>
      <c r="C16" s="125"/>
      <c r="D16" s="121"/>
      <c r="E16" s="68" t="s">
        <v>68</v>
      </c>
      <c r="F16" s="69" t="s">
        <v>19</v>
      </c>
      <c r="G16" s="60">
        <v>18</v>
      </c>
      <c r="H16" s="95">
        <v>0.3</v>
      </c>
      <c r="I16" s="65" t="s">
        <v>77</v>
      </c>
      <c r="J16" s="67">
        <v>13759.6</v>
      </c>
      <c r="K16" s="78">
        <f t="shared" si="0"/>
        <v>74301.84</v>
      </c>
    </row>
    <row r="17" spans="2:14" ht="18" x14ac:dyDescent="0.25">
      <c r="B17" s="117" t="s">
        <v>5</v>
      </c>
      <c r="C17" s="117"/>
      <c r="D17" s="117"/>
      <c r="E17" s="117"/>
      <c r="F17" s="117"/>
      <c r="G17" s="85">
        <f>SUM(G6:G16)</f>
        <v>108</v>
      </c>
      <c r="H17" s="118"/>
      <c r="I17" s="119"/>
      <c r="J17" s="85"/>
      <c r="K17" s="86">
        <f>SUM(K6:K16)</f>
        <v>683811.59</v>
      </c>
      <c r="L17" s="29"/>
    </row>
    <row r="18" spans="2:14" ht="18" x14ac:dyDescent="0.25">
      <c r="J18" s="87" t="s">
        <v>74</v>
      </c>
      <c r="K18" s="88">
        <v>0.7</v>
      </c>
      <c r="L18" s="74"/>
    </row>
    <row r="19" spans="2:14" ht="12.75" customHeight="1" x14ac:dyDescent="0.25">
      <c r="J19" s="89" t="s">
        <v>75</v>
      </c>
      <c r="K19" s="90">
        <f>K17-K17*K18</f>
        <v>205143.47700000001</v>
      </c>
      <c r="L19" s="57"/>
      <c r="M19" s="56"/>
      <c r="N19" s="58"/>
    </row>
    <row r="20" spans="2:14" x14ac:dyDescent="0.25">
      <c r="G20" s="52"/>
      <c r="H20" s="53"/>
      <c r="L20" s="30"/>
    </row>
    <row r="21" spans="2:14" ht="15.6" x14ac:dyDescent="0.25">
      <c r="B21" s="126" t="s">
        <v>81</v>
      </c>
    </row>
    <row r="23" spans="2:14" x14ac:dyDescent="0.25">
      <c r="K23" s="71"/>
    </row>
    <row r="24" spans="2:14" x14ac:dyDescent="0.25">
      <c r="K24" s="72"/>
    </row>
  </sheetData>
  <mergeCells count="12">
    <mergeCell ref="B11:C11"/>
    <mergeCell ref="D11:D16"/>
    <mergeCell ref="B15:C15"/>
    <mergeCell ref="B16:C16"/>
    <mergeCell ref="B17:F17"/>
    <mergeCell ref="H17:I17"/>
    <mergeCell ref="C2:D2"/>
    <mergeCell ref="C3:D3"/>
    <mergeCell ref="C4:D4"/>
    <mergeCell ref="C5:D5"/>
    <mergeCell ref="B9:K9"/>
    <mergeCell ref="B10:C10"/>
  </mergeCells>
  <pageMargins left="0.511811024" right="0.511811024" top="0.78740157499999996" bottom="0.78740157499999996" header="0.31496062000000002" footer="0.31496062000000002"/>
  <pageSetup paperSize="9" scale="53" orientation="landscape" r:id="rId1"/>
  <rowBreaks count="1" manualBreakCount="1">
    <brk id="22" max="11" man="1"/>
  </rowBreaks>
  <colBreaks count="1" manualBreakCount="1">
    <brk id="12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zoomScale="80" zoomScaleNormal="80" zoomScaleSheetLayoutView="77" workbookViewId="0"/>
  </sheetViews>
  <sheetFormatPr defaultColWidth="9.109375" defaultRowHeight="13.8" x14ac:dyDescent="0.25"/>
  <cols>
    <col min="1" max="1" width="3.5546875" style="25" customWidth="1"/>
    <col min="2" max="2" width="17" style="14" customWidth="1"/>
    <col min="3" max="3" width="20" style="14" customWidth="1"/>
    <col min="4" max="4" width="22.6640625" style="14" customWidth="1"/>
    <col min="5" max="5" width="38.5546875" style="14" customWidth="1"/>
    <col min="6" max="6" width="15.5546875" style="14" bestFit="1" customWidth="1"/>
    <col min="7" max="7" width="17" style="14" bestFit="1" customWidth="1"/>
    <col min="8" max="8" width="18.5546875" style="14" customWidth="1"/>
    <col min="9" max="9" width="33.88671875" style="14" customWidth="1"/>
    <col min="10" max="10" width="18.109375" style="14" bestFit="1" customWidth="1"/>
    <col min="11" max="11" width="19.88671875" style="14" customWidth="1"/>
    <col min="12" max="12" width="20" style="25" bestFit="1" customWidth="1"/>
    <col min="13" max="13" width="17.109375" style="25" customWidth="1"/>
    <col min="14" max="14" width="23.88671875" style="25" bestFit="1" customWidth="1"/>
    <col min="15" max="16384" width="9.109375" style="25"/>
  </cols>
  <sheetData>
    <row r="1" spans="2:15" ht="15.75" customHeight="1" x14ac:dyDescent="0.25"/>
    <row r="2" spans="2:15" ht="20.100000000000001" customHeight="1" x14ac:dyDescent="0.25">
      <c r="B2" s="11" t="s">
        <v>8</v>
      </c>
      <c r="C2" s="107" t="s">
        <v>79</v>
      </c>
      <c r="D2" s="107"/>
    </row>
    <row r="3" spans="2:15" ht="20.100000000000001" customHeight="1" x14ac:dyDescent="0.25">
      <c r="B3" s="11" t="s">
        <v>12</v>
      </c>
      <c r="C3" s="107" t="s">
        <v>13</v>
      </c>
      <c r="D3" s="107"/>
      <c r="I3" s="79"/>
    </row>
    <row r="4" spans="2:15" ht="20.100000000000001" customHeight="1" x14ac:dyDescent="0.25">
      <c r="B4" s="11" t="s">
        <v>16</v>
      </c>
      <c r="C4" s="108" t="s">
        <v>73</v>
      </c>
      <c r="D4" s="109"/>
      <c r="I4" s="79"/>
    </row>
    <row r="5" spans="2:15" ht="20.100000000000001" customHeight="1" x14ac:dyDescent="0.25">
      <c r="B5" s="11" t="s">
        <v>9</v>
      </c>
      <c r="C5" s="110" t="s">
        <v>58</v>
      </c>
      <c r="D5" s="110"/>
      <c r="I5" s="79"/>
    </row>
    <row r="6" spans="2:15" ht="20.100000000000001" customHeight="1" x14ac:dyDescent="0.25">
      <c r="I6" s="79"/>
      <c r="M6" s="26"/>
      <c r="N6" s="26"/>
      <c r="O6" s="26"/>
    </row>
    <row r="7" spans="2:15" ht="15.6" x14ac:dyDescent="0.25">
      <c r="I7" s="79"/>
    </row>
    <row r="9" spans="2:15" ht="21" x14ac:dyDescent="0.25">
      <c r="B9" s="111" t="s">
        <v>69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5" ht="27.6" x14ac:dyDescent="0.25">
      <c r="B10" s="122" t="s">
        <v>0</v>
      </c>
      <c r="C10" s="123"/>
      <c r="D10" s="54" t="s">
        <v>4</v>
      </c>
      <c r="E10" s="54" t="s">
        <v>6</v>
      </c>
      <c r="F10" s="61" t="s">
        <v>10</v>
      </c>
      <c r="G10" s="55" t="s">
        <v>7</v>
      </c>
      <c r="H10" s="59" t="s">
        <v>1</v>
      </c>
      <c r="I10" s="54" t="s">
        <v>11</v>
      </c>
      <c r="J10" s="54" t="s">
        <v>2</v>
      </c>
      <c r="K10" s="54" t="s">
        <v>3</v>
      </c>
    </row>
    <row r="11" spans="2:15" ht="15.6" x14ac:dyDescent="0.25">
      <c r="B11" s="120" t="s">
        <v>77</v>
      </c>
      <c r="C11" s="120"/>
      <c r="D11" s="121"/>
      <c r="E11" s="66" t="s">
        <v>60</v>
      </c>
      <c r="F11" s="62" t="s">
        <v>19</v>
      </c>
      <c r="G11" s="63">
        <v>50</v>
      </c>
      <c r="H11" s="95">
        <v>0.25</v>
      </c>
      <c r="I11" s="65" t="s">
        <v>77</v>
      </c>
      <c r="J11" s="67">
        <v>13759.6</v>
      </c>
      <c r="K11" s="78">
        <f>G11*H11*J11</f>
        <v>171995</v>
      </c>
    </row>
    <row r="12" spans="2:15" ht="15.6" x14ac:dyDescent="0.25">
      <c r="B12" s="83" t="s">
        <v>25</v>
      </c>
      <c r="C12" s="83"/>
      <c r="D12" s="121"/>
      <c r="E12" s="66" t="s">
        <v>70</v>
      </c>
      <c r="F12" s="62" t="s">
        <v>19</v>
      </c>
      <c r="G12" s="63">
        <v>4</v>
      </c>
      <c r="H12" s="77">
        <v>0.375</v>
      </c>
      <c r="I12" s="83" t="s">
        <v>25</v>
      </c>
      <c r="J12" s="67">
        <v>7693</v>
      </c>
      <c r="K12" s="78">
        <f>G12*H12*J12</f>
        <v>11539.5</v>
      </c>
    </row>
    <row r="13" spans="2:15" ht="15.6" x14ac:dyDescent="0.25">
      <c r="B13" s="83" t="s">
        <v>65</v>
      </c>
      <c r="C13" s="83"/>
      <c r="D13" s="121"/>
      <c r="E13" s="66" t="s">
        <v>70</v>
      </c>
      <c r="F13" s="62" t="s">
        <v>19</v>
      </c>
      <c r="G13" s="63">
        <v>4</v>
      </c>
      <c r="H13" s="77">
        <v>0.375</v>
      </c>
      <c r="I13" s="65" t="s">
        <v>65</v>
      </c>
      <c r="J13" s="67">
        <v>6075</v>
      </c>
      <c r="K13" s="78">
        <f>G13*H13*J13</f>
        <v>9112.5</v>
      </c>
    </row>
    <row r="14" spans="2:15" ht="15.6" x14ac:dyDescent="0.25">
      <c r="B14" s="83" t="s">
        <v>66</v>
      </c>
      <c r="C14" s="83"/>
      <c r="D14" s="121"/>
      <c r="E14" s="66" t="s">
        <v>67</v>
      </c>
      <c r="F14" s="62" t="s">
        <v>19</v>
      </c>
      <c r="G14" s="75">
        <v>2</v>
      </c>
      <c r="H14" s="96">
        <v>0.3</v>
      </c>
      <c r="I14" s="65" t="s">
        <v>61</v>
      </c>
      <c r="J14" s="67">
        <v>5433</v>
      </c>
      <c r="K14" s="78">
        <f>G14*H14*J14</f>
        <v>3259.7999999999997</v>
      </c>
    </row>
    <row r="15" spans="2:15" ht="15.6" x14ac:dyDescent="0.25">
      <c r="B15" s="120" t="s">
        <v>77</v>
      </c>
      <c r="C15" s="120"/>
      <c r="D15" s="93"/>
      <c r="E15" s="66" t="s">
        <v>78</v>
      </c>
      <c r="F15" s="62" t="s">
        <v>21</v>
      </c>
      <c r="G15" s="75">
        <v>20</v>
      </c>
      <c r="H15" s="97">
        <v>1</v>
      </c>
      <c r="I15" s="65" t="s">
        <v>77</v>
      </c>
      <c r="J15" s="67">
        <v>13759</v>
      </c>
      <c r="K15" s="78">
        <f>J15*H15*G15</f>
        <v>275180</v>
      </c>
    </row>
    <row r="16" spans="2:15" ht="18" x14ac:dyDescent="0.25">
      <c r="B16" s="117" t="s">
        <v>5</v>
      </c>
      <c r="C16" s="117"/>
      <c r="D16" s="117"/>
      <c r="E16" s="117"/>
      <c r="F16" s="117"/>
      <c r="G16" s="85">
        <f>SUM(G4:G14)</f>
        <v>60</v>
      </c>
      <c r="H16" s="118"/>
      <c r="I16" s="119"/>
      <c r="J16" s="85"/>
      <c r="K16" s="86">
        <f>SUM(K4:K15)</f>
        <v>471086.8</v>
      </c>
      <c r="L16" s="29"/>
    </row>
    <row r="17" spans="2:14" ht="18" x14ac:dyDescent="0.25">
      <c r="J17" s="87" t="s">
        <v>74</v>
      </c>
      <c r="K17" s="88">
        <v>0.65</v>
      </c>
      <c r="L17" s="74"/>
    </row>
    <row r="18" spans="2:14" ht="12.75" customHeight="1" x14ac:dyDescent="0.25">
      <c r="J18" s="89" t="s">
        <v>75</v>
      </c>
      <c r="K18" s="90">
        <f>K16-K16*K17</f>
        <v>164880.38</v>
      </c>
      <c r="L18" s="57"/>
      <c r="M18" s="56"/>
      <c r="N18" s="58"/>
    </row>
    <row r="19" spans="2:14" x14ac:dyDescent="0.25">
      <c r="G19" s="52"/>
      <c r="H19" s="53"/>
      <c r="J19" s="30"/>
      <c r="K19" s="30"/>
      <c r="L19" s="30"/>
    </row>
    <row r="21" spans="2:14" ht="15.6" x14ac:dyDescent="0.25">
      <c r="B21" s="126" t="s">
        <v>81</v>
      </c>
      <c r="K21" s="71"/>
    </row>
    <row r="22" spans="2:14" x14ac:dyDescent="0.25">
      <c r="K22" s="72"/>
    </row>
  </sheetData>
  <mergeCells count="11">
    <mergeCell ref="B10:C10"/>
    <mergeCell ref="B11:C11"/>
    <mergeCell ref="H16:I16"/>
    <mergeCell ref="B15:C15"/>
    <mergeCell ref="D11:D14"/>
    <mergeCell ref="B16:F16"/>
    <mergeCell ref="C2:D2"/>
    <mergeCell ref="C3:D3"/>
    <mergeCell ref="C4:D4"/>
    <mergeCell ref="C5:D5"/>
    <mergeCell ref="B9:K9"/>
  </mergeCells>
  <pageMargins left="0.511811024" right="0.511811024" top="0.78740157499999996" bottom="0.78740157499999996" header="0.31496062000000002" footer="0.31496062000000002"/>
  <pageSetup paperSize="9" scale="53" orientation="landscape" r:id="rId1"/>
  <rowBreaks count="1" manualBreakCount="1">
    <brk id="20" max="11" man="1"/>
  </rowBreaks>
  <colBreaks count="1" manualBreakCount="1">
    <brk id="12" max="6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142C64-E8DF-468B-A9AD-0CEF60C8C2C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PROJETO BASE</vt:lpstr>
      <vt:lpstr>COTA OURO</vt:lpstr>
      <vt:lpstr>COTA PRATA</vt:lpstr>
      <vt:lpstr>COTA BRONZE</vt:lpstr>
      <vt:lpstr>'COTA BRONZE'!Area_de_impressao</vt:lpstr>
      <vt:lpstr>'COTA OURO'!Area_de_impressao</vt:lpstr>
      <vt:lpstr>'COTA PRATA'!Area_de_impressao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2020-10-08T21:26:38Z</cp:lastPrinted>
  <dcterms:created xsi:type="dcterms:W3CDTF">2010-10-14T19:08:52Z</dcterms:created>
  <dcterms:modified xsi:type="dcterms:W3CDTF">2024-02-08T13:59:50Z</dcterms:modified>
</cp:coreProperties>
</file>